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4760" windowHeight="835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'план'!$A$1:$F$75</definedName>
  </definedNames>
  <calcPr fullCalcOnLoad="1"/>
</workbook>
</file>

<file path=xl/sharedStrings.xml><?xml version="1.0" encoding="utf-8"?>
<sst xmlns="http://schemas.openxmlformats.org/spreadsheetml/2006/main" count="256" uniqueCount="150">
  <si>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</si>
  <si>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</si>
  <si>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</si>
  <si>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</si>
  <si>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</si>
  <si>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</si>
  <si>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</si>
  <si>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</si>
  <si>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</si>
  <si>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</si>
  <si>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</si>
  <si>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</si>
  <si>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</si>
  <si>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</si>
  <si>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</si>
  <si>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</si>
  <si>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</si>
  <si>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</si>
  <si>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</si>
  <si>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</si>
  <si>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</si>
  <si>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</si>
  <si>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</si>
  <si>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</si>
  <si>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</si>
  <si>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</si>
  <si>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</si>
  <si>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</si>
  <si>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</si>
  <si>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</si>
  <si>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</si>
  <si>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</si>
  <si>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</si>
  <si>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</si>
  <si>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</si>
  <si>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</si>
  <si>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</si>
  <si>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</si>
  <si>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</si>
  <si>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</si>
  <si>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</si>
  <si>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</si>
  <si>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</si>
  <si>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</si>
  <si>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</si>
  <si>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</si>
  <si>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</si>
  <si>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</si>
  <si>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</si>
  <si>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</si>
  <si>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</si>
  <si>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</si>
  <si>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</si>
  <si>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</si>
  <si>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</si>
  <si>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</si>
  <si>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</si>
  <si>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</si>
  <si>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</si>
  <si>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</si>
  <si>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</si>
  <si>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1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</si>
  <si>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</si>
  <si>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</si>
  <si>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</si>
  <si>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</si>
  <si>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</si>
  <si>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</si>
  <si>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</si>
  <si>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шт.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</si>
  <si>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</si>
  <si>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</si>
  <si>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</si>
  <si>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</si>
  <si>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</si>
  <si>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</si>
  <si>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</si>
  <si>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</si>
  <si>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</si>
  <si>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</si>
  <si>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</si>
  <si>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м</t>
  </si>
  <si>
    <t>м3</t>
  </si>
  <si>
    <t>ИТОГО</t>
  </si>
  <si>
    <t xml:space="preserve">Очистка подъездных козырьков от мусора                     </t>
  </si>
  <si>
    <t>Окраска скамеек без спинок</t>
  </si>
  <si>
    <t>Окраска скамеек со спинками</t>
  </si>
  <si>
    <t>Прочистка вентканалов и вентшахт по графику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</si>
  <si>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</si>
  <si>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</si>
  <si>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</si>
  <si>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</si>
  <si>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</si>
  <si>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</si>
  <si>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</si>
  <si>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</si>
  <si>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</si>
  <si>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</si>
  <si>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</si>
  <si>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</si>
  <si>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</si>
  <si>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1.1.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</si>
  <si>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</si>
  <si>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</si>
  <si>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</si>
  <si>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</si>
  <si>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</si>
  <si>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</si>
  <si>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</si>
  <si>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</si>
  <si>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>Консервация системы отопления</t>
  </si>
  <si>
    <t>Расконсервация системы отопления</t>
  </si>
  <si>
    <t>Регулировка и наладка системы отопления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</si>
  <si>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</si>
  <si>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</si>
  <si>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 xml:space="preserve">м </t>
  </si>
  <si>
    <t>РУ</t>
  </si>
  <si>
    <t>стояк</t>
  </si>
  <si>
    <t>дом</t>
  </si>
  <si>
    <t>Посыпка территории ПСС</t>
  </si>
  <si>
    <t xml:space="preserve">Очистка урн </t>
  </si>
  <si>
    <t>Подметание территории в летний период</t>
  </si>
  <si>
    <t>уборка 3 р в нед в год 144 раза, 72 летом 72 зима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</si>
  <si>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</si>
  <si>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</si>
  <si>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</si>
  <si>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</si>
  <si>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</si>
  <si>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</si>
  <si>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</si>
  <si>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</si>
  <si>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</si>
  <si>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</si>
  <si>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r>
      <t>Окраска металлических урн (S=0,7м</t>
    </r>
    <r>
      <rPr>
        <sz val="11"/>
        <rFont val="Calibri"/>
        <family val="2"/>
      </rPr>
      <t>²</t>
    </r>
    <r>
      <rPr>
        <sz val="11"/>
        <rFont val="Times New Roman"/>
        <family val="1"/>
      </rPr>
      <t>)</t>
    </r>
  </si>
  <si>
    <t>Очистка подъездных козырьков от снега толщ. слоя до 50 см</t>
  </si>
  <si>
    <t>по содержанию и текщему ремонту общего имущества в многоквартирном доме,</t>
  </si>
  <si>
    <t>Кузбасс, г. Юрга</t>
  </si>
  <si>
    <t xml:space="preserve">Главный инженер ООО "УК Сталкер"  </t>
  </si>
  <si>
    <t xml:space="preserve"> </t>
  </si>
  <si>
    <t xml:space="preserve">    О.А. Бобринева</t>
  </si>
  <si>
    <t xml:space="preserve">    В.В. Петров</t>
  </si>
  <si>
    <t>Замеры сопротивления изоляции проводов                                (1 раз в 3 года по графику)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</si>
  <si>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ул. Фестивальная, дом 1  </t>
    </r>
  </si>
  <si>
    <t xml:space="preserve">          Непредвиденные работы</t>
  </si>
  <si>
    <t>Ремонт  подъезда</t>
  </si>
  <si>
    <t>"24" декабря 2021 г.</t>
  </si>
  <si>
    <t>План   оказания   услуг  и  выполнения  работ  на  2022 год</t>
  </si>
  <si>
    <t xml:space="preserve">Ведущий инженер ООО "УК Партнер"  </t>
  </si>
  <si>
    <t>Представитель собственников жилых помещений</t>
  </si>
  <si>
    <t>247 раб дней в году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</si>
</sst>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000"/>
    <numFmt numFmtId="167" formatCode="0.0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60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14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43" fontId="5" fillId="33" borderId="10" xfId="58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16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49" fontId="7" fillId="34" borderId="0" xfId="0" applyNumberFormat="1" applyFont="1" applyFill="1" applyAlignment="1">
      <alignment horizontal="center" vertical="center"/>
    </xf>
    <xf numFmtId="0" fontId="11" fillId="34" borderId="0" xfId="0" applyFont="1" applyFill="1" applyAlignment="1">
      <alignment vertical="center"/>
    </xf>
    <xf numFmtId="0" fontId="3" fillId="0" borderId="0" xfId="0" applyFont="1" applyAlignment="1">
      <alignment horizontal="left" indent="7"/>
    </xf>
    <xf numFmtId="0" fontId="3" fillId="35" borderId="10" xfId="0" applyFont="1" applyFill="1" applyBorder="1" applyAlignment="1">
      <alignment horizontal="left" vertical="center" wrapText="1" indent="1"/>
    </xf>
    <xf numFmtId="164" fontId="3" fillId="35" borderId="1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 indent="3"/>
    </xf>
    <xf numFmtId="0" fontId="3" fillId="35" borderId="12" xfId="0" applyFont="1" applyFill="1" applyBorder="1" applyAlignment="1">
      <alignment horizontal="left" vertical="center" wrapText="1" indent="3"/>
    </xf>
    <xf numFmtId="167" fontId="3" fillId="35" borderId="12" xfId="0" applyNumberFormat="1" applyFont="1" applyFill="1" applyBorder="1" applyAlignment="1">
      <alignment horizontal="right" vertical="center" wrapText="1" indent="2"/>
    </xf>
    <xf numFmtId="164" fontId="3" fillId="35" borderId="12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167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indent="3"/>
    </xf>
    <xf numFmtId="167" fontId="3" fillId="35" borderId="12" xfId="0" applyNumberFormat="1" applyFont="1" applyFill="1" applyBorder="1" applyAlignment="1">
      <alignment horizontal="right" vertical="center" indent="2"/>
    </xf>
    <xf numFmtId="0" fontId="3" fillId="35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wrapText="1"/>
    </xf>
    <xf numFmtId="167" fontId="3" fillId="35" borderId="12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right" vertical="center" wrapText="1" indent="2"/>
    </xf>
    <xf numFmtId="4" fontId="3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/>
    </xf>
    <xf numFmtId="164" fontId="5" fillId="35" borderId="10" xfId="0" applyNumberFormat="1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14" fontId="3" fillId="0" borderId="13" xfId="0" applyNumberFormat="1" applyFont="1" applyBorder="1" applyAlignment="1" applyProtection="1">
      <alignment horizontal="right" vertical="center" wrapText="1"/>
      <protection/>
    </xf>
    <xf numFmtId="14" fontId="3" fillId="0" borderId="14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0" zoomScaleSheetLayoutView="80" zoomScalePageLayoutView="0" workbookViewId="0" topLeftCell="A25">
      <selection activeCell="E24" sqref="E24"/>
    </sheetView>
  </sheetViews>
  <sheetFormatPr defaultColWidth="9.00390625" defaultRowHeight="12.75"/>
  <cols>
    <col min="1" max="1" width="7.87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77" t="s">
        <v>60</v>
      </c>
      <c r="B1" s="77"/>
      <c r="C1" s="77"/>
      <c r="D1" s="77"/>
      <c r="E1" s="77"/>
    </row>
    <row r="2" spans="1:5" ht="7.5" customHeight="1">
      <c r="A2" s="1"/>
      <c r="B2" s="1"/>
      <c r="C2" s="1"/>
      <c r="D2" s="1"/>
      <c r="E2" s="1"/>
    </row>
    <row r="3" spans="1:5" ht="14.25">
      <c r="A3" s="78" t="s">
        <v>61</v>
      </c>
      <c r="B3" s="78"/>
      <c r="C3" s="78"/>
      <c r="D3" s="78"/>
      <c r="E3" s="78"/>
    </row>
    <row r="4" spans="1:5" ht="14.25">
      <c r="A4" s="79" t="s">
        <v>0</v>
      </c>
      <c r="B4" s="79"/>
      <c r="C4" s="79"/>
      <c r="D4" s="79"/>
      <c r="E4" s="79"/>
    </row>
    <row r="5" spans="1:5" ht="14.25">
      <c r="A5" s="2" t="s">
        <v>1</v>
      </c>
      <c r="B5" s="2" t="s">
        <v>2</v>
      </c>
      <c r="C5" s="2" t="s">
        <v>3</v>
      </c>
      <c r="D5" s="80" t="s">
        <v>4</v>
      </c>
      <c r="E5" s="81"/>
    </row>
    <row r="6" spans="1:5" ht="15">
      <c r="A6" s="3" t="s">
        <v>5</v>
      </c>
      <c r="B6" s="4" t="s">
        <v>6</v>
      </c>
      <c r="C6" s="5" t="s">
        <v>7</v>
      </c>
      <c r="D6" s="86">
        <v>43466</v>
      </c>
      <c r="E6" s="87"/>
    </row>
    <row r="7" spans="1:5" ht="15">
      <c r="A7" s="3" t="s">
        <v>8</v>
      </c>
      <c r="B7" s="4" t="s">
        <v>9</v>
      </c>
      <c r="C7" s="5" t="s">
        <v>7</v>
      </c>
      <c r="D7" s="88" t="s">
        <v>58</v>
      </c>
      <c r="E7" s="89"/>
    </row>
    <row r="8" spans="1:5" ht="15">
      <c r="A8" s="7" t="s">
        <v>10</v>
      </c>
      <c r="B8" s="6" t="s">
        <v>11</v>
      </c>
      <c r="C8" s="8" t="s">
        <v>12</v>
      </c>
      <c r="D8" s="84">
        <f>7735.6*12*4.07</f>
        <v>377806.7040000001</v>
      </c>
      <c r="E8" s="85"/>
    </row>
    <row r="9" spans="1:5" ht="30">
      <c r="A9" s="7" t="s">
        <v>37</v>
      </c>
      <c r="B9" s="9" t="s">
        <v>19</v>
      </c>
      <c r="C9" s="8" t="s">
        <v>20</v>
      </c>
      <c r="D9" s="13" t="s">
        <v>3</v>
      </c>
      <c r="E9" s="13" t="s">
        <v>21</v>
      </c>
    </row>
    <row r="10" spans="1:5" ht="15">
      <c r="A10" s="7" t="s">
        <v>42</v>
      </c>
      <c r="B10" s="10" t="s">
        <v>22</v>
      </c>
      <c r="C10" s="11" t="s">
        <v>23</v>
      </c>
      <c r="D10" s="13" t="s">
        <v>24</v>
      </c>
      <c r="E10" s="14">
        <f>7735.6*12*1.55</f>
        <v>143882.16000000003</v>
      </c>
    </row>
    <row r="11" spans="1:5" ht="15">
      <c r="A11" s="7" t="s">
        <v>38</v>
      </c>
      <c r="B11" s="10" t="s">
        <v>25</v>
      </c>
      <c r="C11" s="11" t="s">
        <v>23</v>
      </c>
      <c r="D11" s="13" t="s">
        <v>24</v>
      </c>
      <c r="E11" s="14">
        <f>7735.6*12*0.12</f>
        <v>11139.264000000001</v>
      </c>
    </row>
    <row r="12" spans="1:5" ht="75" customHeight="1">
      <c r="A12" s="7" t="s">
        <v>39</v>
      </c>
      <c r="B12" s="10" t="s">
        <v>26</v>
      </c>
      <c r="C12" s="11" t="s">
        <v>23</v>
      </c>
      <c r="D12" s="13" t="s">
        <v>24</v>
      </c>
      <c r="E12" s="14">
        <f>7735.6*12*1.1</f>
        <v>102109.92000000003</v>
      </c>
    </row>
    <row r="13" spans="1:5" ht="58.5" customHeight="1">
      <c r="A13" s="7" t="s">
        <v>40</v>
      </c>
      <c r="B13" s="6" t="s">
        <v>27</v>
      </c>
      <c r="C13" s="11" t="s">
        <v>23</v>
      </c>
      <c r="D13" s="13" t="s">
        <v>24</v>
      </c>
      <c r="E13" s="14">
        <f>7735.6*12*0.73</f>
        <v>67763.856</v>
      </c>
    </row>
    <row r="14" spans="1:5" ht="48.75" customHeight="1">
      <c r="A14" s="7" t="s">
        <v>41</v>
      </c>
      <c r="B14" s="6" t="s">
        <v>28</v>
      </c>
      <c r="C14" s="11" t="s">
        <v>23</v>
      </c>
      <c r="D14" s="13" t="s">
        <v>24</v>
      </c>
      <c r="E14" s="14">
        <f>7735.6*12*0.57</f>
        <v>52911.504</v>
      </c>
    </row>
    <row r="15" spans="1:5" ht="15">
      <c r="A15" s="3" t="s">
        <v>13</v>
      </c>
      <c r="B15" s="4" t="s">
        <v>6</v>
      </c>
      <c r="C15" s="5" t="s">
        <v>7</v>
      </c>
      <c r="D15" s="90">
        <v>43466</v>
      </c>
      <c r="E15" s="91"/>
    </row>
    <row r="16" spans="1:5" ht="45" customHeight="1">
      <c r="A16" s="3" t="s">
        <v>14</v>
      </c>
      <c r="B16" s="4" t="s">
        <v>9</v>
      </c>
      <c r="C16" s="5" t="s">
        <v>7</v>
      </c>
      <c r="D16" s="82" t="s">
        <v>57</v>
      </c>
      <c r="E16" s="83"/>
    </row>
    <row r="17" spans="1:5" ht="15">
      <c r="A17" s="7" t="s">
        <v>15</v>
      </c>
      <c r="B17" s="6" t="s">
        <v>11</v>
      </c>
      <c r="C17" s="8" t="s">
        <v>12</v>
      </c>
      <c r="D17" s="84">
        <f>SUM(E19:E24)</f>
        <v>700845.3600000001</v>
      </c>
      <c r="E17" s="85"/>
    </row>
    <row r="18" spans="1:5" ht="30">
      <c r="A18" s="7" t="s">
        <v>43</v>
      </c>
      <c r="B18" s="9" t="s">
        <v>19</v>
      </c>
      <c r="C18" s="8" t="s">
        <v>20</v>
      </c>
      <c r="D18" s="13" t="s">
        <v>3</v>
      </c>
      <c r="E18" s="13" t="s">
        <v>21</v>
      </c>
    </row>
    <row r="19" spans="1:5" ht="15">
      <c r="A19" s="7" t="s">
        <v>44</v>
      </c>
      <c r="B19" s="6" t="s">
        <v>29</v>
      </c>
      <c r="C19" s="11" t="s">
        <v>23</v>
      </c>
      <c r="D19" s="13" t="s">
        <v>24</v>
      </c>
      <c r="E19" s="15">
        <f>7735.6*12*0.9</f>
        <v>83544.48000000001</v>
      </c>
    </row>
    <row r="20" spans="1:5" ht="60">
      <c r="A20" s="7" t="s">
        <v>45</v>
      </c>
      <c r="B20" s="6" t="s">
        <v>30</v>
      </c>
      <c r="C20" s="11" t="s">
        <v>23</v>
      </c>
      <c r="D20" s="13" t="s">
        <v>24</v>
      </c>
      <c r="E20" s="15">
        <f>7735.6*12*1.79</f>
        <v>166160.68800000002</v>
      </c>
    </row>
    <row r="21" spans="1:5" ht="15">
      <c r="A21" s="7" t="s">
        <v>46</v>
      </c>
      <c r="B21" s="6" t="s">
        <v>31</v>
      </c>
      <c r="C21" s="11" t="s">
        <v>23</v>
      </c>
      <c r="D21" s="13" t="s">
        <v>24</v>
      </c>
      <c r="E21" s="15">
        <f>7735.6*12*0.44</f>
        <v>40843.96800000001</v>
      </c>
    </row>
    <row r="22" spans="1:5" ht="34.5" customHeight="1">
      <c r="A22" s="7" t="s">
        <v>47</v>
      </c>
      <c r="B22" s="6" t="s">
        <v>32</v>
      </c>
      <c r="C22" s="8" t="s">
        <v>33</v>
      </c>
      <c r="D22" s="13" t="s">
        <v>24</v>
      </c>
      <c r="E22" s="15">
        <f>7735.6*12*0.9</f>
        <v>83544.48000000001</v>
      </c>
    </row>
    <row r="23" spans="1:5" ht="45">
      <c r="A23" s="7" t="s">
        <v>48</v>
      </c>
      <c r="B23" s="6" t="s">
        <v>34</v>
      </c>
      <c r="C23" s="8"/>
      <c r="D23" s="13" t="s">
        <v>24</v>
      </c>
      <c r="E23" s="15">
        <f>7735.6*12*3.46</f>
        <v>321182.112</v>
      </c>
    </row>
    <row r="24" spans="1:5" ht="30">
      <c r="A24" s="7" t="s">
        <v>49</v>
      </c>
      <c r="B24" s="6" t="s">
        <v>35</v>
      </c>
      <c r="C24" s="8" t="s">
        <v>36</v>
      </c>
      <c r="D24" s="13" t="s">
        <v>24</v>
      </c>
      <c r="E24" s="15">
        <f>7735.6*12*0.06</f>
        <v>5569.6320000000005</v>
      </c>
    </row>
    <row r="25" spans="1:5" ht="15">
      <c r="A25" s="3" t="s">
        <v>16</v>
      </c>
      <c r="B25" s="4" t="s">
        <v>6</v>
      </c>
      <c r="C25" s="5" t="s">
        <v>7</v>
      </c>
      <c r="D25" s="16"/>
      <c r="E25" s="17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16"/>
      <c r="E26" s="18" t="s">
        <v>59</v>
      </c>
    </row>
    <row r="27" spans="1:5" ht="15">
      <c r="A27" s="7" t="s">
        <v>18</v>
      </c>
      <c r="B27" s="6" t="s">
        <v>11</v>
      </c>
      <c r="C27" s="8" t="s">
        <v>12</v>
      </c>
      <c r="D27" s="13"/>
      <c r="E27" s="19">
        <f>SUM(E29:E31)</f>
        <v>446498.8320000001</v>
      </c>
    </row>
    <row r="28" spans="1:5" ht="30">
      <c r="A28" s="7" t="s">
        <v>53</v>
      </c>
      <c r="B28" s="9" t="s">
        <v>19</v>
      </c>
      <c r="C28" s="8" t="s">
        <v>20</v>
      </c>
      <c r="D28" s="13" t="s">
        <v>3</v>
      </c>
      <c r="E28" s="13" t="s">
        <v>21</v>
      </c>
    </row>
    <row r="29" spans="1:5" ht="33.75" customHeight="1">
      <c r="A29" s="7" t="s">
        <v>54</v>
      </c>
      <c r="B29" s="6" t="s">
        <v>50</v>
      </c>
      <c r="C29" s="11" t="s">
        <v>23</v>
      </c>
      <c r="D29" s="13" t="s">
        <v>24</v>
      </c>
      <c r="E29" s="14">
        <f>7735.6*12*0.62</f>
        <v>57552.86400000001</v>
      </c>
    </row>
    <row r="30" spans="1:5" ht="52.5" customHeight="1">
      <c r="A30" s="7" t="s">
        <v>55</v>
      </c>
      <c r="B30" s="6" t="s">
        <v>51</v>
      </c>
      <c r="C30" s="11" t="s">
        <v>23</v>
      </c>
      <c r="D30" s="13" t="s">
        <v>24</v>
      </c>
      <c r="E30" s="14">
        <f>7735.6*12*4.19</f>
        <v>388945.9680000001</v>
      </c>
    </row>
    <row r="31" spans="1:5" ht="30">
      <c r="A31" s="7" t="s">
        <v>56</v>
      </c>
      <c r="B31" s="6" t="s">
        <v>52</v>
      </c>
      <c r="C31" s="11" t="s">
        <v>23</v>
      </c>
      <c r="D31" s="13" t="s">
        <v>24</v>
      </c>
      <c r="E31" s="14">
        <v>0</v>
      </c>
    </row>
    <row r="33" ht="12.75">
      <c r="E33" s="12">
        <f>SUM(E27,D17,D8)</f>
        <v>1525150.8960000004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tabSelected="1" view="pageBreakPreview" zoomScale="80" zoomScaleNormal="75" zoomScaleSheetLayoutView="80" workbookViewId="0" topLeftCell="A36">
      <selection activeCell="B45" sqref="B45"/>
    </sheetView>
  </sheetViews>
  <sheetFormatPr defaultColWidth="8.875" defaultRowHeight="12.75" outlineLevelRow="2"/>
  <cols>
    <col min="1" max="1" width="63.875" style="22" customWidth="1"/>
    <col min="2" max="2" width="12.125" style="22" customWidth="1"/>
    <col min="3" max="3" width="17.625" style="22" customWidth="1"/>
    <col min="4" max="4" width="11.25390625" style="22" customWidth="1"/>
    <col min="5" max="5" width="15.00390625" style="22" customWidth="1"/>
    <col min="6" max="6" width="14.75390625" style="22" customWidth="1"/>
    <col min="7" max="7" width="12.25390625" style="22" customWidth="1"/>
    <col min="8" max="16384" width="8.875" style="22" customWidth="1"/>
  </cols>
  <sheetData>
    <row r="1" spans="1:6" ht="18.75">
      <c r="A1" s="92" t="s">
        <v>146</v>
      </c>
      <c r="B1" s="92"/>
      <c r="C1" s="92"/>
      <c r="D1" s="92"/>
      <c r="E1" s="92"/>
      <c r="F1" s="92"/>
    </row>
    <row r="2" spans="1:6" ht="15">
      <c r="A2" s="93" t="s">
        <v>135</v>
      </c>
      <c r="B2" s="93"/>
      <c r="C2" s="93"/>
      <c r="D2" s="93"/>
      <c r="E2" s="93"/>
      <c r="F2" s="93"/>
    </row>
    <row r="3" spans="1:6" ht="19.5">
      <c r="A3" s="93" t="s">
        <v>142</v>
      </c>
      <c r="B3" s="93"/>
      <c r="C3" s="93"/>
      <c r="D3" s="93"/>
      <c r="E3" s="93"/>
      <c r="F3" s="93"/>
    </row>
    <row r="4" ht="9.75" customHeight="1">
      <c r="A4" s="20"/>
    </row>
    <row r="5" spans="1:6" ht="15">
      <c r="A5" s="44" t="s">
        <v>136</v>
      </c>
      <c r="D5" s="94" t="s">
        <v>145</v>
      </c>
      <c r="E5" s="94"/>
      <c r="F5" s="94"/>
    </row>
    <row r="6" ht="12" customHeight="1">
      <c r="A6" s="20"/>
    </row>
    <row r="7" spans="1:6" ht="117.75" customHeight="1">
      <c r="A7" s="13" t="s">
        <v>62</v>
      </c>
      <c r="B7" s="13" t="s">
        <v>63</v>
      </c>
      <c r="C7" s="13" t="s">
        <v>64</v>
      </c>
      <c r="D7" s="13" t="s">
        <v>65</v>
      </c>
      <c r="E7" s="13" t="s">
        <v>66</v>
      </c>
      <c r="F7" s="13" t="s">
        <v>67</v>
      </c>
    </row>
    <row r="8" spans="1:8" s="29" customFormat="1" ht="32.25" customHeight="1">
      <c r="A8" s="28" t="s">
        <v>100</v>
      </c>
      <c r="B8" s="23">
        <v>7730.9</v>
      </c>
      <c r="C8" s="37">
        <v>12</v>
      </c>
      <c r="D8" s="24" t="s">
        <v>68</v>
      </c>
      <c r="E8" s="25">
        <f>E9+E10+E22+E25+E46</f>
        <v>11.390888857269745</v>
      </c>
      <c r="F8" s="34">
        <f>F9+F10+F22+F25+F46</f>
        <v>1056741.87</v>
      </c>
      <c r="H8" s="32">
        <v>5.94</v>
      </c>
    </row>
    <row r="9" spans="1:8" s="32" customFormat="1" ht="19.5" customHeight="1" outlineLevel="1">
      <c r="A9" s="51" t="s">
        <v>101</v>
      </c>
      <c r="B9" s="52">
        <f>B8</f>
        <v>7730.9</v>
      </c>
      <c r="C9" s="53">
        <v>12</v>
      </c>
      <c r="D9" s="54" t="s">
        <v>7</v>
      </c>
      <c r="E9" s="55">
        <v>1.63</v>
      </c>
      <c r="F9" s="56">
        <f>ROUND(B9*C9*E9,2)</f>
        <v>151216.4</v>
      </c>
      <c r="H9" s="32">
        <v>5.77</v>
      </c>
    </row>
    <row r="10" spans="1:8" s="32" customFormat="1" ht="46.5" customHeight="1" outlineLevel="1">
      <c r="A10" s="51" t="s">
        <v>102</v>
      </c>
      <c r="B10" s="52">
        <f>B8</f>
        <v>7730.9</v>
      </c>
      <c r="C10" s="53" t="s">
        <v>7</v>
      </c>
      <c r="D10" s="54" t="s">
        <v>7</v>
      </c>
      <c r="E10" s="55">
        <f>F10/B10/12</f>
        <v>3.5359469790063254</v>
      </c>
      <c r="F10" s="56">
        <f>SUM(F11:F21)</f>
        <v>328032.63</v>
      </c>
      <c r="H10" s="35">
        <f>E9+E10+E22</f>
        <v>5.301368900559227</v>
      </c>
    </row>
    <row r="11" spans="1:8" s="36" customFormat="1" ht="19.5" customHeight="1" outlineLevel="2">
      <c r="A11" s="57" t="s">
        <v>121</v>
      </c>
      <c r="B11" s="52">
        <v>1733.8</v>
      </c>
      <c r="C11" s="53">
        <v>72</v>
      </c>
      <c r="D11" s="54" t="s">
        <v>68</v>
      </c>
      <c r="E11" s="55">
        <v>0.37</v>
      </c>
      <c r="F11" s="56">
        <f>ROUND(B11*C11*E11,2)</f>
        <v>46188.43</v>
      </c>
      <c r="H11" s="36" t="s">
        <v>149</v>
      </c>
    </row>
    <row r="12" spans="1:8" s="36" customFormat="1" ht="18" customHeight="1" outlineLevel="2">
      <c r="A12" s="57" t="s">
        <v>90</v>
      </c>
      <c r="B12" s="52">
        <v>5000</v>
      </c>
      <c r="C12" s="53">
        <v>26</v>
      </c>
      <c r="D12" s="54" t="s">
        <v>68</v>
      </c>
      <c r="E12" s="55">
        <v>0.36</v>
      </c>
      <c r="F12" s="56">
        <f aca="true" t="shared" si="0" ref="F12:F21">ROUND(B12*C12*E12,2)</f>
        <v>46800</v>
      </c>
      <c r="H12" s="36" t="s">
        <v>122</v>
      </c>
    </row>
    <row r="13" spans="1:6" s="32" customFormat="1" ht="18" customHeight="1" outlineLevel="2">
      <c r="A13" s="57" t="s">
        <v>120</v>
      </c>
      <c r="B13" s="52">
        <v>3</v>
      </c>
      <c r="C13" s="53">
        <v>52</v>
      </c>
      <c r="D13" s="54" t="s">
        <v>69</v>
      </c>
      <c r="E13" s="55">
        <v>23.03</v>
      </c>
      <c r="F13" s="56">
        <f t="shared" si="0"/>
        <v>3592.68</v>
      </c>
    </row>
    <row r="14" spans="1:6" s="32" customFormat="1" ht="18" customHeight="1" outlineLevel="2">
      <c r="A14" s="57" t="s">
        <v>91</v>
      </c>
      <c r="B14" s="52">
        <v>5000</v>
      </c>
      <c r="C14" s="53">
        <v>3</v>
      </c>
      <c r="D14" s="54" t="s">
        <v>68</v>
      </c>
      <c r="E14" s="55">
        <v>3.58</v>
      </c>
      <c r="F14" s="56">
        <f t="shared" si="0"/>
        <v>53700</v>
      </c>
    </row>
    <row r="15" spans="1:6" s="32" customFormat="1" ht="18.75" customHeight="1" outlineLevel="2">
      <c r="A15" s="57" t="s">
        <v>92</v>
      </c>
      <c r="B15" s="52">
        <v>3.5</v>
      </c>
      <c r="C15" s="53">
        <v>124</v>
      </c>
      <c r="D15" s="54" t="s">
        <v>68</v>
      </c>
      <c r="E15" s="55">
        <v>6.98</v>
      </c>
      <c r="F15" s="56">
        <f t="shared" si="0"/>
        <v>3029.32</v>
      </c>
    </row>
    <row r="16" spans="1:6" s="32" customFormat="1" ht="18" customHeight="1" outlineLevel="2">
      <c r="A16" s="57" t="s">
        <v>93</v>
      </c>
      <c r="B16" s="52">
        <v>7.2</v>
      </c>
      <c r="C16" s="53">
        <v>124</v>
      </c>
      <c r="D16" s="54" t="s">
        <v>68</v>
      </c>
      <c r="E16" s="55">
        <v>0.65</v>
      </c>
      <c r="F16" s="56">
        <f t="shared" si="0"/>
        <v>580.32</v>
      </c>
    </row>
    <row r="17" spans="1:6" s="32" customFormat="1" ht="17.25" customHeight="1" outlineLevel="2">
      <c r="A17" s="57" t="s">
        <v>94</v>
      </c>
      <c r="B17" s="56">
        <f>B11*80%</f>
        <v>1387.04</v>
      </c>
      <c r="C17" s="53">
        <v>72</v>
      </c>
      <c r="D17" s="54" t="s">
        <v>82</v>
      </c>
      <c r="E17" s="55">
        <v>1.45</v>
      </c>
      <c r="F17" s="56">
        <f t="shared" si="0"/>
        <v>144806.98</v>
      </c>
    </row>
    <row r="18" spans="1:6" s="32" customFormat="1" ht="18" customHeight="1" outlineLevel="2">
      <c r="A18" s="57" t="s">
        <v>95</v>
      </c>
      <c r="B18" s="52">
        <v>3.5</v>
      </c>
      <c r="C18" s="53">
        <v>123</v>
      </c>
      <c r="D18" s="54" t="s">
        <v>68</v>
      </c>
      <c r="E18" s="55">
        <v>17.4</v>
      </c>
      <c r="F18" s="56">
        <f t="shared" si="0"/>
        <v>7490.7</v>
      </c>
    </row>
    <row r="19" spans="1:6" s="32" customFormat="1" ht="32.25" customHeight="1" outlineLevel="2">
      <c r="A19" s="57" t="s">
        <v>96</v>
      </c>
      <c r="B19" s="56">
        <f>B11*10%</f>
        <v>173.38</v>
      </c>
      <c r="C19" s="53">
        <v>3</v>
      </c>
      <c r="D19" s="54" t="s">
        <v>68</v>
      </c>
      <c r="E19" s="55">
        <v>20.39</v>
      </c>
      <c r="F19" s="56">
        <f t="shared" si="0"/>
        <v>10605.65</v>
      </c>
    </row>
    <row r="20" spans="1:6" s="32" customFormat="1" ht="30.75" customHeight="1" outlineLevel="2">
      <c r="A20" s="57" t="s">
        <v>97</v>
      </c>
      <c r="B20" s="52">
        <v>7.2</v>
      </c>
      <c r="C20" s="53">
        <v>123</v>
      </c>
      <c r="D20" s="54" t="s">
        <v>68</v>
      </c>
      <c r="E20" s="55">
        <v>3.99</v>
      </c>
      <c r="F20" s="56">
        <f t="shared" si="0"/>
        <v>3533.54</v>
      </c>
    </row>
    <row r="21" spans="1:6" s="32" customFormat="1" ht="35.25" customHeight="1" outlineLevel="2">
      <c r="A21" s="57" t="s">
        <v>119</v>
      </c>
      <c r="B21" s="56">
        <f>B11*10%</f>
        <v>173.38</v>
      </c>
      <c r="C21" s="53">
        <v>22</v>
      </c>
      <c r="D21" s="54" t="s">
        <v>68</v>
      </c>
      <c r="E21" s="55">
        <v>2.02</v>
      </c>
      <c r="F21" s="56">
        <f t="shared" si="0"/>
        <v>7705.01</v>
      </c>
    </row>
    <row r="22" spans="1:6" s="32" customFormat="1" ht="32.25" customHeight="1" outlineLevel="1">
      <c r="A22" s="51" t="s">
        <v>103</v>
      </c>
      <c r="B22" s="52">
        <f>B8</f>
        <v>7730.9</v>
      </c>
      <c r="C22" s="53" t="s">
        <v>7</v>
      </c>
      <c r="D22" s="54" t="s">
        <v>7</v>
      </c>
      <c r="E22" s="55">
        <f>F22/B22/12</f>
        <v>0.13542192155290242</v>
      </c>
      <c r="F22" s="56">
        <f>SUM(F23:F24)</f>
        <v>12563.2</v>
      </c>
    </row>
    <row r="23" spans="1:6" s="32" customFormat="1" ht="20.25" customHeight="1" outlineLevel="1">
      <c r="A23" s="57" t="s">
        <v>98</v>
      </c>
      <c r="B23" s="52">
        <v>1510</v>
      </c>
      <c r="C23" s="53">
        <v>12</v>
      </c>
      <c r="D23" s="54" t="s">
        <v>7</v>
      </c>
      <c r="E23" s="55">
        <v>0.26</v>
      </c>
      <c r="F23" s="56">
        <f>ROUND(B23*C23*E23,2)</f>
        <v>4711.2</v>
      </c>
    </row>
    <row r="24" spans="1:6" s="32" customFormat="1" ht="20.25" customHeight="1" outlineLevel="1">
      <c r="A24" s="57" t="s">
        <v>99</v>
      </c>
      <c r="B24" s="52">
        <v>1510</v>
      </c>
      <c r="C24" s="53">
        <v>1</v>
      </c>
      <c r="D24" s="54" t="s">
        <v>7</v>
      </c>
      <c r="E24" s="55">
        <v>5.2</v>
      </c>
      <c r="F24" s="56">
        <f>ROUND(B24*C24*E24,2)</f>
        <v>7852</v>
      </c>
    </row>
    <row r="25" spans="1:7" s="46" customFormat="1" ht="30.75" customHeight="1" outlineLevel="1">
      <c r="A25" s="51" t="s">
        <v>104</v>
      </c>
      <c r="B25" s="52">
        <f>B8</f>
        <v>7730.9</v>
      </c>
      <c r="C25" s="53">
        <v>12</v>
      </c>
      <c r="D25" s="54" t="s">
        <v>68</v>
      </c>
      <c r="E25" s="55">
        <f>F25/B25/C25</f>
        <v>6.029519956710517</v>
      </c>
      <c r="F25" s="56">
        <f>SUM(F26:F45)</f>
        <v>559363.39</v>
      </c>
      <c r="G25" s="49">
        <v>559363.39</v>
      </c>
    </row>
    <row r="26" spans="1:6" s="47" customFormat="1" ht="19.5" customHeight="1" outlineLevel="1">
      <c r="A26" s="58" t="s">
        <v>70</v>
      </c>
      <c r="B26" s="59">
        <v>2086.3</v>
      </c>
      <c r="C26" s="52">
        <v>2</v>
      </c>
      <c r="D26" s="60" t="s">
        <v>68</v>
      </c>
      <c r="E26" s="56">
        <v>3.44</v>
      </c>
      <c r="F26" s="56">
        <f>ROUND(B26*E26*C26,2)</f>
        <v>14353.74</v>
      </c>
    </row>
    <row r="27" spans="1:6" s="47" customFormat="1" ht="19.5" customHeight="1" outlineLevel="1">
      <c r="A27" s="57" t="s">
        <v>71</v>
      </c>
      <c r="B27" s="59">
        <v>1912.1</v>
      </c>
      <c r="C27" s="52">
        <v>2</v>
      </c>
      <c r="D27" s="60" t="s">
        <v>68</v>
      </c>
      <c r="E27" s="56">
        <f>E26</f>
        <v>3.44</v>
      </c>
      <c r="F27" s="56">
        <f aca="true" t="shared" si="1" ref="F27:F44">ROUND(B27*E27*C27,2)</f>
        <v>13155.25</v>
      </c>
    </row>
    <row r="28" spans="1:6" s="47" customFormat="1" ht="19.5" customHeight="1" outlineLevel="1">
      <c r="A28" s="57" t="s">
        <v>72</v>
      </c>
      <c r="B28" s="59">
        <v>1517.8</v>
      </c>
      <c r="C28" s="52">
        <v>2</v>
      </c>
      <c r="D28" s="60" t="s">
        <v>68</v>
      </c>
      <c r="E28" s="56">
        <f>E26</f>
        <v>3.44</v>
      </c>
      <c r="F28" s="56">
        <f t="shared" si="1"/>
        <v>10442.46</v>
      </c>
    </row>
    <row r="29" spans="1:6" s="47" customFormat="1" ht="19.5" customHeight="1" outlineLevel="1">
      <c r="A29" s="57" t="s">
        <v>84</v>
      </c>
      <c r="B29" s="59">
        <v>138</v>
      </c>
      <c r="C29" s="52">
        <v>2</v>
      </c>
      <c r="D29" s="60" t="s">
        <v>68</v>
      </c>
      <c r="E29" s="56">
        <f>E26</f>
        <v>3.44</v>
      </c>
      <c r="F29" s="56">
        <f t="shared" si="1"/>
        <v>949.44</v>
      </c>
    </row>
    <row r="30" spans="1:6" s="47" customFormat="1" ht="19.5" customHeight="1" outlineLevel="1">
      <c r="A30" s="57" t="s">
        <v>88</v>
      </c>
      <c r="B30" s="59">
        <v>695.4</v>
      </c>
      <c r="C30" s="52">
        <v>1</v>
      </c>
      <c r="D30" s="60" t="s">
        <v>68</v>
      </c>
      <c r="E30" s="56">
        <v>42.7</v>
      </c>
      <c r="F30" s="56">
        <f t="shared" si="1"/>
        <v>29693.58</v>
      </c>
    </row>
    <row r="31" spans="1:6" s="47" customFormat="1" ht="30.75" customHeight="1" outlineLevel="1">
      <c r="A31" s="57" t="s">
        <v>89</v>
      </c>
      <c r="B31" s="59">
        <v>66</v>
      </c>
      <c r="C31" s="52">
        <v>1</v>
      </c>
      <c r="D31" s="60" t="s">
        <v>68</v>
      </c>
      <c r="E31" s="56">
        <v>290.42</v>
      </c>
      <c r="F31" s="56">
        <f t="shared" si="1"/>
        <v>19167.72</v>
      </c>
    </row>
    <row r="32" spans="1:6" s="47" customFormat="1" ht="20.25" customHeight="1" outlineLevel="1">
      <c r="A32" s="57" t="s">
        <v>134</v>
      </c>
      <c r="B32" s="59">
        <v>138</v>
      </c>
      <c r="C32" s="52">
        <v>2</v>
      </c>
      <c r="D32" s="60" t="s">
        <v>68</v>
      </c>
      <c r="E32" s="56">
        <f>E30</f>
        <v>42.7</v>
      </c>
      <c r="F32" s="56">
        <f t="shared" si="1"/>
        <v>11785.2</v>
      </c>
    </row>
    <row r="33" spans="1:6" s="47" customFormat="1" ht="19.5" customHeight="1" outlineLevel="1">
      <c r="A33" s="57" t="s">
        <v>73</v>
      </c>
      <c r="B33" s="59">
        <v>10</v>
      </c>
      <c r="C33" s="52">
        <v>5</v>
      </c>
      <c r="D33" s="61" t="s">
        <v>81</v>
      </c>
      <c r="E33" s="56">
        <v>94.18</v>
      </c>
      <c r="F33" s="56">
        <f t="shared" si="1"/>
        <v>4709</v>
      </c>
    </row>
    <row r="34" spans="1:6" s="47" customFormat="1" ht="19.5" customHeight="1" outlineLevel="1">
      <c r="A34" s="57" t="s">
        <v>75</v>
      </c>
      <c r="B34" s="59">
        <v>10</v>
      </c>
      <c r="C34" s="52">
        <v>1</v>
      </c>
      <c r="D34" s="61" t="s">
        <v>74</v>
      </c>
      <c r="E34" s="56">
        <v>244.6</v>
      </c>
      <c r="F34" s="56">
        <f t="shared" si="1"/>
        <v>2446</v>
      </c>
    </row>
    <row r="35" spans="1:6" s="47" customFormat="1" ht="19.5" customHeight="1" outlineLevel="1">
      <c r="A35" s="57" t="s">
        <v>76</v>
      </c>
      <c r="B35" s="59">
        <v>10</v>
      </c>
      <c r="C35" s="52">
        <v>1</v>
      </c>
      <c r="D35" s="60" t="s">
        <v>74</v>
      </c>
      <c r="E35" s="56">
        <v>58.76</v>
      </c>
      <c r="F35" s="56">
        <f t="shared" si="1"/>
        <v>587.6</v>
      </c>
    </row>
    <row r="36" spans="1:6" s="47" customFormat="1" ht="19.5" customHeight="1" outlineLevel="1">
      <c r="A36" s="57" t="s">
        <v>77</v>
      </c>
      <c r="B36" s="59">
        <v>2.2</v>
      </c>
      <c r="C36" s="52">
        <v>1</v>
      </c>
      <c r="D36" s="60" t="s">
        <v>68</v>
      </c>
      <c r="E36" s="56">
        <v>832.72</v>
      </c>
      <c r="F36" s="56">
        <f t="shared" si="1"/>
        <v>1831.98</v>
      </c>
    </row>
    <row r="37" spans="1:6" s="47" customFormat="1" ht="19.5" customHeight="1" outlineLevel="1">
      <c r="A37" s="57" t="s">
        <v>78</v>
      </c>
      <c r="B37" s="59">
        <v>2.2</v>
      </c>
      <c r="C37" s="52">
        <v>1</v>
      </c>
      <c r="D37" s="60" t="s">
        <v>68</v>
      </c>
      <c r="E37" s="56">
        <v>113.78</v>
      </c>
      <c r="F37" s="56">
        <f t="shared" si="1"/>
        <v>250.32</v>
      </c>
    </row>
    <row r="38" spans="1:6" s="47" customFormat="1" ht="30" outlineLevel="1">
      <c r="A38" s="57" t="s">
        <v>79</v>
      </c>
      <c r="B38" s="59">
        <v>1035.4</v>
      </c>
      <c r="C38" s="52">
        <v>104</v>
      </c>
      <c r="D38" s="60" t="s">
        <v>68</v>
      </c>
      <c r="E38" s="56">
        <v>1.35</v>
      </c>
      <c r="F38" s="56">
        <f t="shared" si="1"/>
        <v>145370.16</v>
      </c>
    </row>
    <row r="39" spans="1:6" s="47" customFormat="1" ht="19.5" customHeight="1" outlineLevel="1">
      <c r="A39" s="57" t="s">
        <v>80</v>
      </c>
      <c r="B39" s="59">
        <f>B26+B27+B28+B38</f>
        <v>6551.6</v>
      </c>
      <c r="C39" s="52">
        <v>2</v>
      </c>
      <c r="D39" s="60" t="s">
        <v>68</v>
      </c>
      <c r="E39" s="56">
        <f>E38</f>
        <v>1.35</v>
      </c>
      <c r="F39" s="56">
        <f t="shared" si="1"/>
        <v>17689.32</v>
      </c>
    </row>
    <row r="40" spans="1:6" s="47" customFormat="1" ht="19.5" customHeight="1" outlineLevel="1">
      <c r="A40" s="57" t="s">
        <v>85</v>
      </c>
      <c r="B40" s="59">
        <v>2</v>
      </c>
      <c r="C40" s="52">
        <v>1</v>
      </c>
      <c r="D40" s="60" t="s">
        <v>74</v>
      </c>
      <c r="E40" s="56">
        <v>229.01</v>
      </c>
      <c r="F40" s="56">
        <f t="shared" si="1"/>
        <v>458.02</v>
      </c>
    </row>
    <row r="41" spans="1:6" s="47" customFormat="1" ht="19.5" customHeight="1" outlineLevel="1">
      <c r="A41" s="57" t="s">
        <v>86</v>
      </c>
      <c r="B41" s="59">
        <v>3</v>
      </c>
      <c r="C41" s="52">
        <v>1</v>
      </c>
      <c r="D41" s="61" t="s">
        <v>74</v>
      </c>
      <c r="E41" s="56">
        <v>487.52</v>
      </c>
      <c r="F41" s="56">
        <f t="shared" si="1"/>
        <v>1462.56</v>
      </c>
    </row>
    <row r="42" spans="1:6" s="47" customFormat="1" ht="19.5" customHeight="1" outlineLevel="1">
      <c r="A42" s="57" t="s">
        <v>133</v>
      </c>
      <c r="B42" s="59">
        <v>2.1</v>
      </c>
      <c r="C42" s="62">
        <v>1</v>
      </c>
      <c r="D42" s="61" t="s">
        <v>74</v>
      </c>
      <c r="E42" s="54">
        <v>235.65</v>
      </c>
      <c r="F42" s="56">
        <f t="shared" si="1"/>
        <v>494.87</v>
      </c>
    </row>
    <row r="43" spans="1:6" s="47" customFormat="1" ht="19.5" customHeight="1" outlineLevel="1">
      <c r="A43" s="63" t="s">
        <v>87</v>
      </c>
      <c r="B43" s="59">
        <v>680</v>
      </c>
      <c r="C43" s="52">
        <v>1</v>
      </c>
      <c r="D43" s="61" t="s">
        <v>81</v>
      </c>
      <c r="E43" s="56">
        <v>10.57</v>
      </c>
      <c r="F43" s="56">
        <f t="shared" si="1"/>
        <v>7187.6</v>
      </c>
    </row>
    <row r="44" spans="1:7" s="47" customFormat="1" ht="19.5" customHeight="1" outlineLevel="1">
      <c r="A44" s="57" t="s">
        <v>144</v>
      </c>
      <c r="B44" s="64">
        <v>1</v>
      </c>
      <c r="C44" s="52">
        <v>1</v>
      </c>
      <c r="D44" s="65" t="s">
        <v>74</v>
      </c>
      <c r="E44" s="56">
        <v>116000</v>
      </c>
      <c r="F44" s="56">
        <f t="shared" si="1"/>
        <v>116000</v>
      </c>
      <c r="G44" s="48"/>
    </row>
    <row r="45" spans="1:6" s="47" customFormat="1" ht="18" customHeight="1" outlineLevel="1">
      <c r="A45" s="66" t="s">
        <v>143</v>
      </c>
      <c r="B45" s="67"/>
      <c r="C45" s="52" t="s">
        <v>138</v>
      </c>
      <c r="D45" s="60" t="s">
        <v>138</v>
      </c>
      <c r="E45" s="54"/>
      <c r="F45" s="55">
        <f>G25-SUM(F26:F44)</f>
        <v>161328.57</v>
      </c>
    </row>
    <row r="46" spans="1:6" s="32" customFormat="1" ht="33" customHeight="1" outlineLevel="1">
      <c r="A46" s="38" t="s">
        <v>105</v>
      </c>
      <c r="B46" s="39">
        <f>B8</f>
        <v>7730.9</v>
      </c>
      <c r="C46" s="40">
        <v>12</v>
      </c>
      <c r="D46" s="41" t="s">
        <v>24</v>
      </c>
      <c r="E46" s="42">
        <v>0.06</v>
      </c>
      <c r="F46" s="43">
        <f>ROUND(B46*C46*E46,2)</f>
        <v>5566.25</v>
      </c>
    </row>
    <row r="47" spans="1:6" s="29" customFormat="1" ht="48" customHeight="1">
      <c r="A47" s="28" t="s">
        <v>106</v>
      </c>
      <c r="B47" s="23">
        <f>B8</f>
        <v>7730.9</v>
      </c>
      <c r="C47" s="37">
        <v>12</v>
      </c>
      <c r="D47" s="24" t="s">
        <v>68</v>
      </c>
      <c r="E47" s="25">
        <f>SUM(E48,E55)</f>
        <v>5.15</v>
      </c>
      <c r="F47" s="34">
        <f>SUM(F48,F55)</f>
        <v>477769.62</v>
      </c>
    </row>
    <row r="48" spans="1:7" s="31" customFormat="1" ht="33" customHeight="1">
      <c r="A48" s="58" t="s">
        <v>107</v>
      </c>
      <c r="B48" s="52">
        <f>B47</f>
        <v>7730.9</v>
      </c>
      <c r="C48" s="53">
        <v>12</v>
      </c>
      <c r="D48" s="54" t="s">
        <v>68</v>
      </c>
      <c r="E48" s="55">
        <f>F48/B48/C48</f>
        <v>0.6700000431170153</v>
      </c>
      <c r="F48" s="56">
        <f>SUM(F49:F54)</f>
        <v>62156.44</v>
      </c>
      <c r="G48" s="31">
        <v>62156.44</v>
      </c>
    </row>
    <row r="49" spans="1:6" s="31" customFormat="1" ht="30.75" customHeight="1">
      <c r="A49" s="57" t="s">
        <v>125</v>
      </c>
      <c r="B49" s="59">
        <v>50</v>
      </c>
      <c r="C49" s="62">
        <v>12</v>
      </c>
      <c r="D49" s="61" t="s">
        <v>74</v>
      </c>
      <c r="E49" s="68">
        <v>34.64</v>
      </c>
      <c r="F49" s="69">
        <f>ROUND(B49*C49*E49,2)</f>
        <v>20784</v>
      </c>
    </row>
    <row r="50" spans="1:6" s="31" customFormat="1" ht="15">
      <c r="A50" s="63" t="s">
        <v>126</v>
      </c>
      <c r="B50" s="59">
        <f>1</f>
        <v>1</v>
      </c>
      <c r="C50" s="52">
        <v>12</v>
      </c>
      <c r="D50" s="61" t="s">
        <v>74</v>
      </c>
      <c r="E50" s="68">
        <v>192.81</v>
      </c>
      <c r="F50" s="69">
        <f>ROUND(B50*C50*E50,2)</f>
        <v>2313.72</v>
      </c>
    </row>
    <row r="51" spans="1:6" s="31" customFormat="1" ht="30">
      <c r="A51" s="57" t="s">
        <v>123</v>
      </c>
      <c r="B51" s="59">
        <v>50</v>
      </c>
      <c r="C51" s="52">
        <v>1</v>
      </c>
      <c r="D51" s="60" t="s">
        <v>74</v>
      </c>
      <c r="E51" s="68">
        <v>465.56</v>
      </c>
      <c r="F51" s="69">
        <f>ROUND(B51*C51*E51,2)</f>
        <v>23278</v>
      </c>
    </row>
    <row r="52" spans="1:6" s="31" customFormat="1" ht="15">
      <c r="A52" s="57" t="s">
        <v>124</v>
      </c>
      <c r="B52" s="64">
        <v>1</v>
      </c>
      <c r="C52" s="52">
        <v>1</v>
      </c>
      <c r="D52" s="65" t="s">
        <v>74</v>
      </c>
      <c r="E52" s="68">
        <v>2147.22</v>
      </c>
      <c r="F52" s="69">
        <f>ROUND(B52*C52*E52,2)</f>
        <v>2147.22</v>
      </c>
    </row>
    <row r="53" spans="1:6" s="31" customFormat="1" ht="30" hidden="1">
      <c r="A53" s="57" t="s">
        <v>141</v>
      </c>
      <c r="B53" s="59">
        <v>0</v>
      </c>
      <c r="C53" s="62">
        <v>1</v>
      </c>
      <c r="D53" s="61" t="s">
        <v>118</v>
      </c>
      <c r="E53" s="54">
        <v>4500</v>
      </c>
      <c r="F53" s="69">
        <f>B53*C53*E53</f>
        <v>0</v>
      </c>
    </row>
    <row r="54" spans="1:6" s="32" customFormat="1" ht="17.25" customHeight="1" outlineLevel="1">
      <c r="A54" s="63" t="s">
        <v>127</v>
      </c>
      <c r="B54" s="59" t="s">
        <v>138</v>
      </c>
      <c r="C54" s="52" t="s">
        <v>138</v>
      </c>
      <c r="D54" s="61" t="s">
        <v>138</v>
      </c>
      <c r="E54" s="69" t="s">
        <v>138</v>
      </c>
      <c r="F54" s="69">
        <f>G48-SUM(F49:F53)</f>
        <v>13633.5</v>
      </c>
    </row>
    <row r="55" spans="1:7" s="31" customFormat="1" ht="45.75" customHeight="1">
      <c r="A55" s="51" t="s">
        <v>108</v>
      </c>
      <c r="B55" s="52">
        <f>B48</f>
        <v>7730.9</v>
      </c>
      <c r="C55" s="53">
        <v>12</v>
      </c>
      <c r="D55" s="54" t="s">
        <v>68</v>
      </c>
      <c r="E55" s="55">
        <f>F55/B55/C55</f>
        <v>4.479999956882985</v>
      </c>
      <c r="F55" s="56">
        <f>SUM(F56:F67)</f>
        <v>415613.18</v>
      </c>
      <c r="G55" s="31">
        <v>415613.18</v>
      </c>
    </row>
    <row r="56" spans="1:6" s="31" customFormat="1" ht="19.5" customHeight="1">
      <c r="A56" s="57" t="s">
        <v>109</v>
      </c>
      <c r="B56" s="59">
        <v>850</v>
      </c>
      <c r="C56" s="62">
        <v>1</v>
      </c>
      <c r="D56" s="61" t="s">
        <v>115</v>
      </c>
      <c r="E56" s="70">
        <v>23.99</v>
      </c>
      <c r="F56" s="69">
        <f>ROUND(B56*C56*E56,2)</f>
        <v>20391.5</v>
      </c>
    </row>
    <row r="57" spans="1:6" s="31" customFormat="1" ht="15">
      <c r="A57" s="63" t="s">
        <v>110</v>
      </c>
      <c r="B57" s="59">
        <v>850</v>
      </c>
      <c r="C57" s="52">
        <v>1</v>
      </c>
      <c r="D57" s="61" t="s">
        <v>81</v>
      </c>
      <c r="E57" s="70">
        <v>95.9</v>
      </c>
      <c r="F57" s="69">
        <f aca="true" t="shared" si="2" ref="F57:F66">ROUND(B57*C57*E57,2)</f>
        <v>81515</v>
      </c>
    </row>
    <row r="58" spans="1:6" s="31" customFormat="1" ht="15">
      <c r="A58" s="57" t="s">
        <v>111</v>
      </c>
      <c r="B58" s="59">
        <v>31170</v>
      </c>
      <c r="C58" s="52">
        <v>1</v>
      </c>
      <c r="D58" s="60" t="s">
        <v>82</v>
      </c>
      <c r="E58" s="70">
        <v>0.36</v>
      </c>
      <c r="F58" s="69">
        <f t="shared" si="2"/>
        <v>11221.2</v>
      </c>
    </row>
    <row r="59" spans="1:6" s="31" customFormat="1" ht="15">
      <c r="A59" s="57" t="s">
        <v>112</v>
      </c>
      <c r="B59" s="64">
        <v>4</v>
      </c>
      <c r="C59" s="52">
        <v>1</v>
      </c>
      <c r="D59" s="65" t="s">
        <v>116</v>
      </c>
      <c r="E59" s="70">
        <v>684.84</v>
      </c>
      <c r="F59" s="69">
        <f t="shared" si="2"/>
        <v>2739.36</v>
      </c>
    </row>
    <row r="60" spans="1:6" s="31" customFormat="1" ht="32.25" customHeight="1">
      <c r="A60" s="57" t="s">
        <v>128</v>
      </c>
      <c r="B60" s="59">
        <v>1517.8</v>
      </c>
      <c r="C60" s="62">
        <v>52</v>
      </c>
      <c r="D60" s="61" t="s">
        <v>68</v>
      </c>
      <c r="E60" s="70">
        <v>1.35</v>
      </c>
      <c r="F60" s="69">
        <f t="shared" si="2"/>
        <v>106549.56</v>
      </c>
    </row>
    <row r="61" spans="1:6" s="31" customFormat="1" ht="30">
      <c r="A61" s="57" t="s">
        <v>129</v>
      </c>
      <c r="B61" s="59">
        <v>6</v>
      </c>
      <c r="C61" s="52">
        <v>1</v>
      </c>
      <c r="D61" s="61" t="s">
        <v>74</v>
      </c>
      <c r="E61" s="70">
        <v>267.18</v>
      </c>
      <c r="F61" s="69">
        <f t="shared" si="2"/>
        <v>1603.08</v>
      </c>
    </row>
    <row r="62" spans="1:6" s="31" customFormat="1" ht="15">
      <c r="A62" s="57" t="s">
        <v>130</v>
      </c>
      <c r="B62" s="59">
        <v>673</v>
      </c>
      <c r="C62" s="52">
        <v>1</v>
      </c>
      <c r="D62" s="60" t="s">
        <v>74</v>
      </c>
      <c r="E62" s="70">
        <v>82.37</v>
      </c>
      <c r="F62" s="69">
        <f t="shared" si="2"/>
        <v>55435.01</v>
      </c>
    </row>
    <row r="63" spans="1:6" s="31" customFormat="1" ht="15">
      <c r="A63" s="57" t="s">
        <v>113</v>
      </c>
      <c r="B63" s="64">
        <v>64</v>
      </c>
      <c r="C63" s="52">
        <v>1</v>
      </c>
      <c r="D63" s="65" t="s">
        <v>74</v>
      </c>
      <c r="E63" s="70">
        <v>230.38</v>
      </c>
      <c r="F63" s="69">
        <f t="shared" si="2"/>
        <v>14744.32</v>
      </c>
    </row>
    <row r="64" spans="1:6" s="31" customFormat="1" ht="30">
      <c r="A64" s="57" t="s">
        <v>131</v>
      </c>
      <c r="B64" s="59">
        <v>2098.1</v>
      </c>
      <c r="C64" s="62">
        <v>3</v>
      </c>
      <c r="D64" s="61" t="s">
        <v>68</v>
      </c>
      <c r="E64" s="70">
        <v>1.35</v>
      </c>
      <c r="F64" s="69">
        <f t="shared" si="2"/>
        <v>8497.31</v>
      </c>
    </row>
    <row r="65" spans="1:6" s="31" customFormat="1" ht="30">
      <c r="A65" s="57" t="s">
        <v>132</v>
      </c>
      <c r="B65" s="59">
        <v>185</v>
      </c>
      <c r="C65" s="52">
        <v>1</v>
      </c>
      <c r="D65" s="61" t="s">
        <v>81</v>
      </c>
      <c r="E65" s="70">
        <v>133.98</v>
      </c>
      <c r="F65" s="69">
        <f t="shared" si="2"/>
        <v>24786.3</v>
      </c>
    </row>
    <row r="66" spans="1:6" s="31" customFormat="1" ht="15">
      <c r="A66" s="57" t="s">
        <v>114</v>
      </c>
      <c r="B66" s="59">
        <v>208</v>
      </c>
      <c r="C66" s="62">
        <v>1</v>
      </c>
      <c r="D66" s="61" t="s">
        <v>117</v>
      </c>
      <c r="E66" s="70">
        <v>191.8</v>
      </c>
      <c r="F66" s="69">
        <f t="shared" si="2"/>
        <v>39894.4</v>
      </c>
    </row>
    <row r="67" spans="1:6" s="31" customFormat="1" ht="15">
      <c r="A67" s="63" t="s">
        <v>127</v>
      </c>
      <c r="B67" s="59" t="s">
        <v>138</v>
      </c>
      <c r="C67" s="52" t="s">
        <v>138</v>
      </c>
      <c r="D67" s="61" t="s">
        <v>138</v>
      </c>
      <c r="E67" s="69" t="s">
        <v>138</v>
      </c>
      <c r="F67" s="69">
        <f>G55-SUM(F56:F66)</f>
        <v>48236.140000000014</v>
      </c>
    </row>
    <row r="68" spans="1:6" s="33" customFormat="1" ht="21" customHeight="1">
      <c r="A68" s="71" t="s">
        <v>83</v>
      </c>
      <c r="B68" s="72"/>
      <c r="C68" s="73"/>
      <c r="D68" s="74"/>
      <c r="E68" s="75">
        <f>E8+E47</f>
        <v>16.540888857269746</v>
      </c>
      <c r="F68" s="76">
        <f>F8+F47</f>
        <v>1534511.4900000002</v>
      </c>
    </row>
    <row r="69" spans="1:6" ht="15">
      <c r="A69" s="26"/>
      <c r="B69" s="27"/>
      <c r="C69" s="27"/>
      <c r="D69" s="27"/>
      <c r="E69" s="27"/>
      <c r="F69" s="27"/>
    </row>
    <row r="70" spans="1:5" ht="15">
      <c r="A70" s="50" t="s">
        <v>137</v>
      </c>
      <c r="B70" s="30"/>
      <c r="C70" s="22" t="s">
        <v>140</v>
      </c>
      <c r="E70" s="21"/>
    </row>
    <row r="71" ht="15">
      <c r="A71" s="50" t="s">
        <v>138</v>
      </c>
    </row>
    <row r="72" spans="1:3" ht="15">
      <c r="A72" s="50" t="s">
        <v>147</v>
      </c>
      <c r="B72" s="45"/>
      <c r="C72" s="22" t="s">
        <v>139</v>
      </c>
    </row>
    <row r="73" ht="15">
      <c r="A73" s="50"/>
    </row>
    <row r="74" spans="1:2" ht="15">
      <c r="A74" s="50" t="s">
        <v>148</v>
      </c>
      <c r="B74" s="45"/>
    </row>
  </sheetData>
  <sheetProtection/>
  <mergeCells count="4">
    <mergeCell ref="A1:F1"/>
    <mergeCell ref="A2:F2"/>
    <mergeCell ref="A3:F3"/>
    <mergeCell ref="D5:F5"/>
  </mergeCells>
  <printOptions/>
  <pageMargins left="0.21" right="0.16" top="0.35" bottom="0.26" header="0.28" footer="0.2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" sqref="H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ingener7</cp:lastModifiedBy>
  <cp:lastPrinted>2021-04-05T06:26:56Z</cp:lastPrinted>
  <dcterms:created xsi:type="dcterms:W3CDTF">2018-04-02T07:45:01Z</dcterms:created>
  <dcterms:modified xsi:type="dcterms:W3CDTF">2022-01-28T04:07:21Z</dcterms:modified>
  <cp:category/>
  <cp:version/>
  <cp:contentType/>
  <cp:contentStatus/>
</cp:coreProperties>
</file>